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2B7EF0-3949-418B-A9E1-B621A2685E2C}" xr6:coauthVersionLast="46" xr6:coauthVersionMax="46" xr10:uidLastSave="{00000000-0000-0000-0000-000000000000}"/>
  <bookViews>
    <workbookView xWindow="10005" yWindow="4650" windowWidth="16935" windowHeight="10350" tabRatio="708" activeTab="1" xr2:uid="{00000000-000D-0000-FFFF-FFFF00000000}"/>
  </bookViews>
  <sheets>
    <sheet name="Income Statement&amp;Balance Sheet" sheetId="1" r:id="rId1"/>
    <sheet name="Personal Financial Ratio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G23" i="1" l="1"/>
  <c r="E22" i="1"/>
  <c r="E17" i="1"/>
  <c r="E7" i="1"/>
  <c r="E23" i="1" l="1"/>
  <c r="E25" i="1" s="1"/>
  <c r="D5" i="3" l="1"/>
  <c r="D12" i="3"/>
  <c r="D7" i="3"/>
  <c r="B11" i="1"/>
  <c r="D4" i="3" s="1"/>
  <c r="F4" i="3" l="1"/>
  <c r="G4" i="3" s="1"/>
  <c r="F7" i="3"/>
  <c r="G7" i="3" s="1"/>
  <c r="F12" i="3"/>
  <c r="G12" i="3" s="1"/>
  <c r="F5" i="3"/>
  <c r="G5" i="3" s="1"/>
  <c r="B6" i="1"/>
  <c r="B13" i="1" s="1"/>
  <c r="D8" i="3" l="1"/>
  <c r="F8" i="3" s="1"/>
  <c r="G8" i="3" s="1"/>
  <c r="D13" i="3"/>
  <c r="F13" i="3" s="1"/>
  <c r="G13" i="3" s="1"/>
  <c r="D9" i="3"/>
  <c r="F9" i="3" s="1"/>
  <c r="G9" i="3" s="1"/>
  <c r="D11" i="3" l="1"/>
  <c r="F11" i="3" l="1"/>
  <c r="G11" i="3" s="1"/>
</calcChain>
</file>

<file path=xl/sharedStrings.xml><?xml version="1.0" encoding="utf-8"?>
<sst xmlns="http://schemas.openxmlformats.org/spreadsheetml/2006/main" count="86" uniqueCount="81">
  <si>
    <t>Personal Income Statement</t>
  </si>
  <si>
    <t>Balance Sheet</t>
  </si>
  <si>
    <t>Income</t>
  </si>
  <si>
    <t>Asset</t>
  </si>
  <si>
    <t>Liabilities</t>
  </si>
  <si>
    <t>Cash</t>
  </si>
  <si>
    <t>Endowment</t>
  </si>
  <si>
    <t>Total Income</t>
  </si>
  <si>
    <t>Expenses</t>
  </si>
  <si>
    <t>Total Expenses</t>
  </si>
  <si>
    <t>Total Savings</t>
  </si>
  <si>
    <t>Total Assets</t>
  </si>
  <si>
    <t>Total Liabilities</t>
  </si>
  <si>
    <t>Savings Ratio</t>
  </si>
  <si>
    <t>Amount</t>
  </si>
  <si>
    <t>CPF OA</t>
  </si>
  <si>
    <t>CPF SA</t>
  </si>
  <si>
    <t>Variable Income</t>
  </si>
  <si>
    <t>Cash and Cash Equivalent</t>
  </si>
  <si>
    <t>Fixed Deposit</t>
  </si>
  <si>
    <t>Investment Assets</t>
  </si>
  <si>
    <t>Equity</t>
  </si>
  <si>
    <t>Bond</t>
  </si>
  <si>
    <t>Funds</t>
  </si>
  <si>
    <t>ETF</t>
  </si>
  <si>
    <t>Personal Asset</t>
  </si>
  <si>
    <t>Property</t>
  </si>
  <si>
    <t>Car</t>
  </si>
  <si>
    <t>Mortgage Loan</t>
  </si>
  <si>
    <t>Car Loan</t>
  </si>
  <si>
    <t>Fixed</t>
  </si>
  <si>
    <t>Variable</t>
  </si>
  <si>
    <t>Name:</t>
  </si>
  <si>
    <t>Date of Birth</t>
  </si>
  <si>
    <t>Sex:</t>
  </si>
  <si>
    <t>Louis</t>
  </si>
  <si>
    <t>Male</t>
  </si>
  <si>
    <t>Fixed Income</t>
  </si>
  <si>
    <t>Basic Liquidity Ratio</t>
  </si>
  <si>
    <t>Cash / Expense</t>
  </si>
  <si>
    <t>Formula</t>
  </si>
  <si>
    <t>Your Ratio</t>
  </si>
  <si>
    <t>Benchmark</t>
  </si>
  <si>
    <t>Remark</t>
  </si>
  <si>
    <t>Ratio</t>
  </si>
  <si>
    <t>No.</t>
  </si>
  <si>
    <t>Liquid Asset to Net Worth</t>
  </si>
  <si>
    <t>Cash / Net Worth</t>
  </si>
  <si>
    <t>Your Net Worth</t>
  </si>
  <si>
    <t>Total Cash and Cash Equivalent</t>
  </si>
  <si>
    <t>Total Investment Assets</t>
  </si>
  <si>
    <t>Total Personal Assets</t>
  </si>
  <si>
    <t>&gt; 15%</t>
  </si>
  <si>
    <t>Debt to Asset</t>
  </si>
  <si>
    <t>Total Liabilities / Total Assets</t>
  </si>
  <si>
    <t>&lt; 50%</t>
  </si>
  <si>
    <t>Mortgage Payment</t>
  </si>
  <si>
    <t>Debt Repayment / Total Income</t>
  </si>
  <si>
    <t>&lt; 35%</t>
  </si>
  <si>
    <t>Non-Mortgage Debt Service Ratio</t>
  </si>
  <si>
    <t>Non-Mortgage Debt Payment / Total Income</t>
  </si>
  <si>
    <t>&lt; 15%</t>
  </si>
  <si>
    <t>Investment Ratio</t>
  </si>
  <si>
    <t>Investment Asset / Net Worth</t>
  </si>
  <si>
    <t>&gt; 50%</t>
  </si>
  <si>
    <t>Savings / Total Income</t>
  </si>
  <si>
    <t>&gt; 20%</t>
  </si>
  <si>
    <t>Regular Investment Ratio</t>
  </si>
  <si>
    <t>Regular Investment</t>
  </si>
  <si>
    <t>Regular Investment / Total Income</t>
  </si>
  <si>
    <t>&gt; 10%</t>
  </si>
  <si>
    <t>Liquidity Ratio (L)</t>
  </si>
  <si>
    <t>Financial Stability Ratio (F)</t>
  </si>
  <si>
    <t>Investment Ratio (I)</t>
  </si>
  <si>
    <t>Non Mortgage Payment</t>
  </si>
  <si>
    <t>&gt; 6 months</t>
  </si>
  <si>
    <t>Debt Servicing Ratio</t>
  </si>
  <si>
    <t>Your Personal Financial Ratio</t>
  </si>
  <si>
    <t>CFP monthly contribution</t>
  </si>
  <si>
    <t>Louis Koay</t>
  </si>
  <si>
    <t>www.drwealth.com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</si>
</sst>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_([$$-4809]* #,##0.00_);_([$$-4809]* \(#,##0.00\);_([$$-48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164" fontId="5" fillId="0" borderId="0" xfId="1" applyFont="1" applyFill="1"/>
    <xf numFmtId="165" fontId="4" fillId="4" borderId="7" xfId="0" applyNumberFormat="1" applyFont="1" applyFill="1" applyBorder="1"/>
    <xf numFmtId="0" fontId="0" fillId="0" borderId="0" xfId="0" applyFill="1"/>
    <xf numFmtId="9" fontId="5" fillId="0" borderId="0" xfId="2" applyFont="1" applyAlignment="1">
      <alignment horizontal="center"/>
    </xf>
    <xf numFmtId="164" fontId="4" fillId="0" borderId="0" xfId="1" applyFont="1" applyFill="1" applyBorder="1" applyAlignment="1">
      <alignment horizontal="center"/>
    </xf>
    <xf numFmtId="164" fontId="5" fillId="0" borderId="0" xfId="1" applyFont="1" applyFill="1" applyBorder="1"/>
    <xf numFmtId="0" fontId="5" fillId="0" borderId="0" xfId="0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Border="1"/>
    <xf numFmtId="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/>
    <xf numFmtId="0" fontId="0" fillId="0" borderId="0" xfId="0" applyBorder="1"/>
    <xf numFmtId="0" fontId="5" fillId="0" borderId="0" xfId="0" applyFont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9" fontId="4" fillId="0" borderId="0" xfId="2" applyFont="1" applyFill="1" applyBorder="1" applyAlignment="1">
      <alignment horizontal="center"/>
    </xf>
    <xf numFmtId="165" fontId="5" fillId="0" borderId="0" xfId="0" applyNumberFormat="1" applyFont="1" applyFill="1" applyBorder="1"/>
    <xf numFmtId="164" fontId="5" fillId="0" borderId="0" xfId="1" applyFont="1" applyFill="1" applyBorder="1" applyAlignment="1">
      <alignment horizontal="center" vertical="center"/>
    </xf>
    <xf numFmtId="166" fontId="5" fillId="0" borderId="0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10" fontId="7" fillId="4" borderId="7" xfId="2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0" fontId="7" fillId="4" borderId="25" xfId="2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0" fontId="7" fillId="4" borderId="28" xfId="2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9" fontId="7" fillId="4" borderId="11" xfId="2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2" fontId="7" fillId="4" borderId="11" xfId="0" applyNumberFormat="1" applyFont="1" applyFill="1" applyBorder="1" applyAlignment="1">
      <alignment horizontal="center"/>
    </xf>
    <xf numFmtId="9" fontId="7" fillId="4" borderId="28" xfId="2" applyFont="1" applyFill="1" applyBorder="1" applyAlignment="1">
      <alignment horizontal="center"/>
    </xf>
    <xf numFmtId="10" fontId="7" fillId="4" borderId="11" xfId="2" applyNumberFormat="1" applyFont="1" applyFill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0" fontId="5" fillId="0" borderId="22" xfId="0" applyFont="1" applyFill="1" applyBorder="1"/>
    <xf numFmtId="165" fontId="5" fillId="2" borderId="23" xfId="0" applyNumberFormat="1" applyFont="1" applyFill="1" applyBorder="1"/>
    <xf numFmtId="0" fontId="4" fillId="0" borderId="22" xfId="0" applyFont="1" applyFill="1" applyBorder="1"/>
    <xf numFmtId="165" fontId="5" fillId="0" borderId="23" xfId="0" applyNumberFormat="1" applyFont="1" applyFill="1" applyBorder="1"/>
    <xf numFmtId="0" fontId="5" fillId="0" borderId="12" xfId="0" applyFont="1" applyFill="1" applyBorder="1"/>
    <xf numFmtId="165" fontId="4" fillId="4" borderId="23" xfId="0" applyNumberFormat="1" applyFont="1" applyFill="1" applyBorder="1"/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10" xfId="0" applyFont="1" applyBorder="1"/>
    <xf numFmtId="0" fontId="4" fillId="0" borderId="27" xfId="0" applyFont="1" applyFill="1" applyBorder="1"/>
    <xf numFmtId="165" fontId="4" fillId="4" borderId="29" xfId="0" applyNumberFormat="1" applyFont="1" applyFill="1" applyBorder="1"/>
    <xf numFmtId="0" fontId="5" fillId="0" borderId="13" xfId="0" applyFont="1" applyFill="1" applyBorder="1"/>
    <xf numFmtId="165" fontId="5" fillId="0" borderId="29" xfId="0" applyNumberFormat="1" applyFont="1" applyFill="1" applyBorder="1"/>
    <xf numFmtId="0" fontId="4" fillId="0" borderId="32" xfId="0" applyFont="1" applyBorder="1"/>
    <xf numFmtId="165" fontId="4" fillId="4" borderId="9" xfId="0" applyNumberFormat="1" applyFont="1" applyFill="1" applyBorder="1"/>
    <xf numFmtId="0" fontId="4" fillId="0" borderId="8" xfId="0" applyFont="1" applyBorder="1"/>
    <xf numFmtId="0" fontId="4" fillId="0" borderId="18" xfId="0" applyFont="1" applyFill="1" applyBorder="1"/>
    <xf numFmtId="0" fontId="5" fillId="0" borderId="19" xfId="0" applyFont="1" applyFill="1" applyBorder="1"/>
    <xf numFmtId="165" fontId="4" fillId="2" borderId="23" xfId="0" applyNumberFormat="1" applyFont="1" applyFill="1" applyBorder="1"/>
    <xf numFmtId="0" fontId="4" fillId="0" borderId="24" xfId="0" applyFont="1" applyFill="1" applyBorder="1"/>
    <xf numFmtId="165" fontId="5" fillId="2" borderId="26" xfId="0" applyNumberFormat="1" applyFont="1" applyFill="1" applyBorder="1"/>
    <xf numFmtId="165" fontId="5" fillId="4" borderId="23" xfId="0" applyNumberFormat="1" applyFont="1" applyFill="1" applyBorder="1"/>
    <xf numFmtId="0" fontId="5" fillId="0" borderId="2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8" fillId="0" borderId="0" xfId="0" applyFont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right" wrapText="1"/>
    </xf>
    <xf numFmtId="0" fontId="9" fillId="6" borderId="0" xfId="3" applyFill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14</xdr:row>
      <xdr:rowOff>71712</xdr:rowOff>
    </xdr:from>
    <xdr:to>
      <xdr:col>1</xdr:col>
      <xdr:colOff>781051</xdr:colOff>
      <xdr:row>15</xdr:row>
      <xdr:rowOff>90994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D41C2D-4A3F-49DA-A7F8-703D583B4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2862537"/>
          <a:ext cx="933450" cy="209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rwealt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zoomScale="85" zoomScaleNormal="85" workbookViewId="0">
      <selection activeCell="F19" sqref="F19"/>
    </sheetView>
  </sheetViews>
  <sheetFormatPr defaultRowHeight="15" x14ac:dyDescent="0.25"/>
  <cols>
    <col min="1" max="1" width="33" bestFit="1" customWidth="1"/>
    <col min="2" max="2" width="19.7109375" bestFit="1" customWidth="1"/>
    <col min="3" max="3" width="2.5703125" customWidth="1"/>
    <col min="4" max="4" width="40" bestFit="1" customWidth="1"/>
    <col min="5" max="5" width="19.7109375" bestFit="1" customWidth="1"/>
    <col min="6" max="6" width="34.85546875" customWidth="1"/>
    <col min="7" max="7" width="19.7109375" bestFit="1" customWidth="1"/>
  </cols>
  <sheetData>
    <row r="1" spans="1:7" ht="15" customHeight="1" x14ac:dyDescent="0.25">
      <c r="A1" s="97" t="s">
        <v>0</v>
      </c>
      <c r="B1" s="98"/>
      <c r="C1" s="87"/>
      <c r="D1" s="88" t="s">
        <v>1</v>
      </c>
      <c r="E1" s="89"/>
      <c r="F1" s="89"/>
      <c r="G1" s="90"/>
    </row>
    <row r="2" spans="1:7" ht="15.75" customHeight="1" thickBot="1" x14ac:dyDescent="0.3">
      <c r="A2" s="99"/>
      <c r="B2" s="100"/>
      <c r="C2" s="87"/>
      <c r="D2" s="91"/>
      <c r="E2" s="92"/>
      <c r="F2" s="92"/>
      <c r="G2" s="93"/>
    </row>
    <row r="3" spans="1:7" ht="19.5" thickBot="1" x14ac:dyDescent="0.35">
      <c r="A3" s="74" t="s">
        <v>2</v>
      </c>
      <c r="B3" s="75"/>
      <c r="C3" s="1"/>
      <c r="D3" s="94" t="s">
        <v>3</v>
      </c>
      <c r="E3" s="95"/>
      <c r="F3" s="96" t="s">
        <v>4</v>
      </c>
      <c r="G3" s="95"/>
    </row>
    <row r="4" spans="1:7" ht="18.75" x14ac:dyDescent="0.3">
      <c r="A4" s="58" t="s">
        <v>37</v>
      </c>
      <c r="B4" s="59">
        <v>4000</v>
      </c>
      <c r="C4" s="1"/>
      <c r="D4" s="64" t="s">
        <v>18</v>
      </c>
      <c r="E4" s="65" t="s">
        <v>14</v>
      </c>
      <c r="F4" s="66" t="s">
        <v>4</v>
      </c>
      <c r="G4" s="65" t="s">
        <v>14</v>
      </c>
    </row>
    <row r="5" spans="1:7" ht="18.75" x14ac:dyDescent="0.3">
      <c r="A5" s="58" t="s">
        <v>17</v>
      </c>
      <c r="B5" s="59">
        <v>0</v>
      </c>
      <c r="C5" s="1"/>
      <c r="D5" s="58" t="s">
        <v>5</v>
      </c>
      <c r="E5" s="59">
        <v>30000</v>
      </c>
      <c r="F5" s="62" t="s">
        <v>28</v>
      </c>
      <c r="G5" s="59">
        <v>200000</v>
      </c>
    </row>
    <row r="6" spans="1:7" ht="18.75" x14ac:dyDescent="0.3">
      <c r="A6" s="60" t="s">
        <v>7</v>
      </c>
      <c r="B6" s="63">
        <f>B4+B5</f>
        <v>4000</v>
      </c>
      <c r="C6" s="1"/>
      <c r="D6" s="58" t="s">
        <v>19</v>
      </c>
      <c r="E6" s="59">
        <v>0</v>
      </c>
      <c r="F6" s="62" t="s">
        <v>29</v>
      </c>
      <c r="G6" s="59">
        <v>0</v>
      </c>
    </row>
    <row r="7" spans="1:7" ht="18.75" x14ac:dyDescent="0.3">
      <c r="A7" s="83"/>
      <c r="B7" s="84"/>
      <c r="C7" s="1"/>
      <c r="D7" s="60" t="s">
        <v>49</v>
      </c>
      <c r="E7" s="63">
        <f>SUM(E5:E6)</f>
        <v>30000</v>
      </c>
      <c r="F7" s="62"/>
      <c r="G7" s="61"/>
    </row>
    <row r="8" spans="1:7" ht="18.75" x14ac:dyDescent="0.3">
      <c r="A8" s="60" t="s">
        <v>8</v>
      </c>
      <c r="B8" s="61"/>
      <c r="C8" s="1"/>
      <c r="D8" s="83"/>
      <c r="E8" s="84"/>
      <c r="F8" s="62"/>
      <c r="G8" s="61"/>
    </row>
    <row r="9" spans="1:7" ht="18.75" x14ac:dyDescent="0.3">
      <c r="A9" s="58" t="s">
        <v>30</v>
      </c>
      <c r="B9" s="59">
        <v>1000</v>
      </c>
      <c r="C9" s="1"/>
      <c r="D9" s="56" t="s">
        <v>20</v>
      </c>
      <c r="E9" s="57" t="s">
        <v>14</v>
      </c>
      <c r="F9" s="62"/>
      <c r="G9" s="61"/>
    </row>
    <row r="10" spans="1:7" ht="18.75" x14ac:dyDescent="0.3">
      <c r="A10" s="58" t="s">
        <v>31</v>
      </c>
      <c r="B10" s="59">
        <v>800</v>
      </c>
      <c r="C10" s="1"/>
      <c r="D10" s="58" t="s">
        <v>21</v>
      </c>
      <c r="E10" s="59">
        <v>25000</v>
      </c>
      <c r="F10" s="62"/>
      <c r="G10" s="61"/>
    </row>
    <row r="11" spans="1:7" ht="18.75" x14ac:dyDescent="0.3">
      <c r="A11" s="60" t="s">
        <v>9</v>
      </c>
      <c r="B11" s="76">
        <f>SUM(B9:B10)</f>
        <v>1800</v>
      </c>
      <c r="C11" s="1"/>
      <c r="D11" s="58" t="s">
        <v>22</v>
      </c>
      <c r="E11" s="59">
        <v>10000</v>
      </c>
      <c r="F11" s="62"/>
      <c r="G11" s="61"/>
    </row>
    <row r="12" spans="1:7" ht="18.75" x14ac:dyDescent="0.3">
      <c r="A12" s="80" t="s">
        <v>78</v>
      </c>
      <c r="B12" s="79">
        <f>0.2*B4</f>
        <v>800</v>
      </c>
      <c r="C12" s="1"/>
      <c r="D12" s="58" t="s">
        <v>6</v>
      </c>
      <c r="E12" s="59">
        <v>0</v>
      </c>
      <c r="F12" s="62"/>
      <c r="G12" s="61"/>
    </row>
    <row r="13" spans="1:7" ht="18.75" x14ac:dyDescent="0.3">
      <c r="A13" s="60" t="s">
        <v>10</v>
      </c>
      <c r="B13" s="63">
        <f>B6-B11-B12</f>
        <v>1400</v>
      </c>
      <c r="C13" s="1"/>
      <c r="D13" s="58" t="s">
        <v>23</v>
      </c>
      <c r="E13" s="59">
        <v>20000</v>
      </c>
      <c r="F13" s="62"/>
      <c r="G13" s="61"/>
    </row>
    <row r="14" spans="1:7" ht="18.75" x14ac:dyDescent="0.3">
      <c r="A14" s="85"/>
      <c r="B14" s="86"/>
      <c r="C14" s="1"/>
      <c r="D14" s="58" t="s">
        <v>24</v>
      </c>
      <c r="E14" s="59">
        <v>30000</v>
      </c>
      <c r="F14" s="62"/>
      <c r="G14" s="61"/>
    </row>
    <row r="15" spans="1:7" ht="18.75" x14ac:dyDescent="0.3">
      <c r="A15" s="60" t="s">
        <v>74</v>
      </c>
      <c r="B15" s="59">
        <v>200</v>
      </c>
      <c r="C15" s="1"/>
      <c r="D15" s="58" t="s">
        <v>15</v>
      </c>
      <c r="E15" s="59">
        <v>100000</v>
      </c>
      <c r="F15" s="62"/>
      <c r="G15" s="61"/>
    </row>
    <row r="16" spans="1:7" ht="18.75" x14ac:dyDescent="0.3">
      <c r="A16" s="60" t="s">
        <v>56</v>
      </c>
      <c r="B16" s="59">
        <v>1500</v>
      </c>
      <c r="C16" s="1"/>
      <c r="D16" s="58" t="s">
        <v>16</v>
      </c>
      <c r="E16" s="59">
        <v>50000</v>
      </c>
      <c r="F16" s="62"/>
      <c r="G16" s="61"/>
    </row>
    <row r="17" spans="1:7" ht="19.5" thickBot="1" x14ac:dyDescent="0.35">
      <c r="A17" s="77" t="s">
        <v>68</v>
      </c>
      <c r="B17" s="78">
        <v>100</v>
      </c>
      <c r="C17" s="1"/>
      <c r="D17" s="60" t="s">
        <v>50</v>
      </c>
      <c r="E17" s="63">
        <f>SUM(E10:E16)</f>
        <v>235000</v>
      </c>
      <c r="F17" s="62"/>
      <c r="G17" s="61"/>
    </row>
    <row r="18" spans="1:7" ht="18.75" x14ac:dyDescent="0.3">
      <c r="A18" s="1"/>
      <c r="B18" s="1"/>
      <c r="C18" s="1"/>
      <c r="D18" s="83"/>
      <c r="E18" s="84"/>
      <c r="F18" s="62"/>
      <c r="G18" s="61"/>
    </row>
    <row r="19" spans="1:7" ht="18.75" x14ac:dyDescent="0.3">
      <c r="A19" s="28" t="s">
        <v>32</v>
      </c>
      <c r="B19" s="81" t="s">
        <v>35</v>
      </c>
      <c r="C19" s="1"/>
      <c r="D19" s="60" t="s">
        <v>25</v>
      </c>
      <c r="E19" s="57" t="s">
        <v>14</v>
      </c>
      <c r="F19" s="62"/>
      <c r="G19" s="61"/>
    </row>
    <row r="20" spans="1:7" ht="18.75" x14ac:dyDescent="0.3">
      <c r="A20" s="29" t="s">
        <v>33</v>
      </c>
      <c r="B20" s="82">
        <v>31601</v>
      </c>
      <c r="C20" s="1"/>
      <c r="D20" s="58" t="s">
        <v>26</v>
      </c>
      <c r="E20" s="59">
        <v>300000</v>
      </c>
      <c r="F20" s="62"/>
      <c r="G20" s="61"/>
    </row>
    <row r="21" spans="1:7" ht="18.75" x14ac:dyDescent="0.3">
      <c r="A21" s="29" t="s">
        <v>34</v>
      </c>
      <c r="B21" s="81" t="s">
        <v>36</v>
      </c>
      <c r="C21" s="1"/>
      <c r="D21" s="58" t="s">
        <v>27</v>
      </c>
      <c r="E21" s="59">
        <v>0</v>
      </c>
      <c r="F21" s="62"/>
      <c r="G21" s="61"/>
    </row>
    <row r="22" spans="1:7" ht="19.5" thickBot="1" x14ac:dyDescent="0.35">
      <c r="A22" s="10"/>
      <c r="B22" s="4"/>
      <c r="C22" s="1"/>
      <c r="D22" s="67" t="s">
        <v>51</v>
      </c>
      <c r="E22" s="68">
        <f>SUM(E20:E21)</f>
        <v>300000</v>
      </c>
      <c r="F22" s="69"/>
      <c r="G22" s="70"/>
    </row>
    <row r="23" spans="1:7" ht="19.5" thickBot="1" x14ac:dyDescent="0.35">
      <c r="A23" s="12"/>
      <c r="B23" s="4"/>
      <c r="C23" s="1"/>
      <c r="D23" s="71" t="s">
        <v>11</v>
      </c>
      <c r="E23" s="72">
        <f>E22+E17+E7</f>
        <v>565000</v>
      </c>
      <c r="F23" s="73" t="s">
        <v>12</v>
      </c>
      <c r="G23" s="72">
        <f>SUM(G5:G22)</f>
        <v>200000</v>
      </c>
    </row>
    <row r="24" spans="1:7" ht="18.75" x14ac:dyDescent="0.3">
      <c r="C24" s="1"/>
      <c r="D24" s="1"/>
      <c r="E24" s="2"/>
      <c r="F24" s="5"/>
      <c r="G24" s="1"/>
    </row>
    <row r="25" spans="1:7" ht="18.75" x14ac:dyDescent="0.3">
      <c r="C25" s="1"/>
      <c r="D25" s="29" t="s">
        <v>48</v>
      </c>
      <c r="E25" s="3">
        <f>E23-G23</f>
        <v>365000</v>
      </c>
      <c r="F25" s="1"/>
      <c r="G25" s="1"/>
    </row>
    <row r="26" spans="1:7" ht="18.75" x14ac:dyDescent="0.3">
      <c r="C26" s="1"/>
      <c r="D26" s="24"/>
      <c r="F26" s="14"/>
      <c r="G26" s="1"/>
    </row>
    <row r="27" spans="1:7" ht="18.75" x14ac:dyDescent="0.3">
      <c r="C27" s="22"/>
      <c r="D27" s="6"/>
      <c r="E27" s="6"/>
      <c r="F27" s="7"/>
      <c r="G27" s="1"/>
    </row>
    <row r="28" spans="1:7" ht="18.75" x14ac:dyDescent="0.3">
      <c r="C28" s="22"/>
      <c r="D28" s="23"/>
      <c r="E28" s="11"/>
      <c r="F28" s="7"/>
      <c r="G28" s="1"/>
    </row>
    <row r="29" spans="1:7" ht="18.75" x14ac:dyDescent="0.3">
      <c r="C29" s="22"/>
      <c r="D29" s="30"/>
      <c r="E29" s="11"/>
      <c r="F29" s="31"/>
      <c r="G29" s="27"/>
    </row>
    <row r="30" spans="1:7" ht="18.75" x14ac:dyDescent="0.3">
      <c r="C30" s="16"/>
      <c r="D30" s="13"/>
      <c r="E30" s="11"/>
      <c r="F30" s="31"/>
      <c r="G30" s="16"/>
    </row>
    <row r="31" spans="1:7" ht="18.75" x14ac:dyDescent="0.3">
      <c r="C31" s="15"/>
      <c r="D31" s="13"/>
      <c r="E31" s="11"/>
      <c r="F31" s="31"/>
      <c r="G31" s="16"/>
    </row>
    <row r="32" spans="1:7" ht="18.75" x14ac:dyDescent="0.3">
      <c r="C32" s="15"/>
      <c r="D32" s="13"/>
      <c r="E32" s="11"/>
      <c r="F32" s="31"/>
      <c r="G32" s="16"/>
    </row>
    <row r="33" spans="1:7" ht="18.75" x14ac:dyDescent="0.3">
      <c r="C33" s="15"/>
      <c r="D33" s="13"/>
      <c r="E33" s="11"/>
      <c r="F33" s="31"/>
      <c r="G33" s="16"/>
    </row>
    <row r="34" spans="1:7" ht="18.75" x14ac:dyDescent="0.3">
      <c r="C34" s="15"/>
      <c r="D34" s="8"/>
      <c r="E34" s="11"/>
      <c r="F34" s="14"/>
      <c r="G34" s="16"/>
    </row>
    <row r="35" spans="1:7" ht="18.75" x14ac:dyDescent="0.3">
      <c r="C35" s="15"/>
      <c r="D35" s="8"/>
      <c r="E35" s="9"/>
      <c r="F35" s="14"/>
      <c r="G35" s="1"/>
    </row>
    <row r="36" spans="1:7" ht="18.75" x14ac:dyDescent="0.3">
      <c r="C36" s="15"/>
      <c r="D36" s="8"/>
      <c r="E36" s="12"/>
      <c r="F36" s="15"/>
      <c r="G36" s="1"/>
    </row>
    <row r="37" spans="1:7" ht="18.75" x14ac:dyDescent="0.3">
      <c r="C37" s="15"/>
      <c r="D37" s="8"/>
      <c r="E37" s="32"/>
      <c r="F37" s="15"/>
      <c r="G37" s="1"/>
    </row>
    <row r="38" spans="1:7" ht="18.75" x14ac:dyDescent="0.3">
      <c r="C38" s="15"/>
      <c r="D38" s="8"/>
      <c r="E38" s="9"/>
      <c r="F38" s="1"/>
      <c r="G38" s="1"/>
    </row>
    <row r="39" spans="1:7" ht="18.75" x14ac:dyDescent="0.3">
      <c r="C39" s="15"/>
      <c r="D39" s="8"/>
      <c r="E39" s="11">
        <v>50000</v>
      </c>
      <c r="F39" s="1"/>
      <c r="G39" s="1"/>
    </row>
    <row r="40" spans="1:7" ht="18.75" x14ac:dyDescent="0.3">
      <c r="C40" s="15"/>
      <c r="D40" s="13"/>
      <c r="E40" s="9"/>
      <c r="F40" s="1"/>
      <c r="G40" s="1"/>
    </row>
    <row r="41" spans="1:7" ht="18.75" customHeight="1" x14ac:dyDescent="0.3">
      <c r="C41" s="15"/>
      <c r="D41" s="8"/>
      <c r="E41" s="9"/>
      <c r="F41" s="1"/>
      <c r="G41" s="1"/>
    </row>
    <row r="42" spans="1:7" ht="18.75" x14ac:dyDescent="0.3">
      <c r="A42" s="4"/>
      <c r="B42" s="19"/>
      <c r="C42" s="15"/>
      <c r="D42" s="17"/>
      <c r="E42" s="9"/>
      <c r="F42" s="1"/>
      <c r="G42" s="1"/>
    </row>
    <row r="43" spans="1:7" ht="18.75" x14ac:dyDescent="0.3">
      <c r="A43" s="25"/>
      <c r="B43" s="19"/>
      <c r="C43" s="16"/>
      <c r="D43" s="8"/>
      <c r="E43" s="9"/>
      <c r="F43" s="1"/>
      <c r="G43" s="1"/>
    </row>
    <row r="44" spans="1:7" ht="18.75" x14ac:dyDescent="0.3">
      <c r="A44" s="25"/>
      <c r="B44" s="26"/>
      <c r="C44" s="16"/>
      <c r="D44" s="8"/>
      <c r="E44" s="9"/>
      <c r="F44" s="1"/>
      <c r="G44" s="1"/>
    </row>
    <row r="45" spans="1:7" ht="18.75" customHeight="1" x14ac:dyDescent="0.3">
      <c r="A45" s="25"/>
      <c r="B45" s="26"/>
      <c r="C45" s="16"/>
      <c r="D45" s="18"/>
      <c r="E45" s="9"/>
      <c r="F45" s="1"/>
      <c r="G45" s="1"/>
    </row>
    <row r="46" spans="1:7" ht="18.75" x14ac:dyDescent="0.3">
      <c r="A46" s="25"/>
      <c r="B46" s="4"/>
      <c r="C46" s="1"/>
      <c r="D46" s="18"/>
      <c r="E46" s="9"/>
      <c r="F46" s="1"/>
      <c r="G46" s="1"/>
    </row>
    <row r="47" spans="1:7" ht="18.75" x14ac:dyDescent="0.3">
      <c r="A47" s="25"/>
      <c r="B47" s="4"/>
      <c r="C47" s="1"/>
      <c r="D47" s="8"/>
      <c r="E47" s="20"/>
      <c r="F47" s="1"/>
      <c r="G47" s="1"/>
    </row>
    <row r="48" spans="1:7" ht="18.75" x14ac:dyDescent="0.3">
      <c r="A48" s="25"/>
      <c r="B48" s="4"/>
      <c r="C48" s="1"/>
      <c r="D48" s="10"/>
      <c r="E48" s="20"/>
      <c r="F48" s="1"/>
      <c r="G48" s="1"/>
    </row>
    <row r="49" spans="1:7" ht="18.75" x14ac:dyDescent="0.3">
      <c r="A49" s="25"/>
      <c r="B49" s="4"/>
      <c r="D49" s="10"/>
      <c r="E49" s="9"/>
      <c r="G49" s="1"/>
    </row>
    <row r="50" spans="1:7" ht="18.75" x14ac:dyDescent="0.3">
      <c r="A50" s="4"/>
      <c r="B50" s="4"/>
      <c r="D50" s="21"/>
      <c r="G50" s="1"/>
    </row>
    <row r="51" spans="1:7" ht="18.75" x14ac:dyDescent="0.3">
      <c r="A51" s="4"/>
      <c r="B51" s="4"/>
      <c r="D51" s="21"/>
      <c r="E51" s="20"/>
      <c r="F51" s="1"/>
      <c r="G51" s="1"/>
    </row>
    <row r="52" spans="1:7" ht="18.75" x14ac:dyDescent="0.3">
      <c r="D52" s="10"/>
      <c r="E52" s="20"/>
      <c r="F52" s="1"/>
    </row>
    <row r="53" spans="1:7" ht="18.75" x14ac:dyDescent="0.3">
      <c r="D53" s="10"/>
    </row>
    <row r="54" spans="1:7" ht="18.75" x14ac:dyDescent="0.3">
      <c r="G54" s="1"/>
    </row>
    <row r="55" spans="1:7" ht="18.75" x14ac:dyDescent="0.3">
      <c r="G55" s="1"/>
    </row>
  </sheetData>
  <mergeCells count="9">
    <mergeCell ref="A7:B7"/>
    <mergeCell ref="A14:B14"/>
    <mergeCell ref="D8:E8"/>
    <mergeCell ref="D18:E18"/>
    <mergeCell ref="C1:C2"/>
    <mergeCell ref="D1:G2"/>
    <mergeCell ref="D3:E3"/>
    <mergeCell ref="F3:G3"/>
    <mergeCell ref="A1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zoomScaleNormal="100" workbookViewId="0">
      <selection activeCell="E18" sqref="E18"/>
    </sheetView>
  </sheetViews>
  <sheetFormatPr defaultRowHeight="15" x14ac:dyDescent="0.25"/>
  <cols>
    <col min="1" max="1" width="4.140625" bestFit="1" customWidth="1"/>
    <col min="2" max="2" width="31.140625" bestFit="1" customWidth="1"/>
    <col min="3" max="3" width="41" bestFit="1" customWidth="1"/>
    <col min="4" max="4" width="10.140625" bestFit="1" customWidth="1"/>
    <col min="5" max="5" width="10.85546875" bestFit="1" customWidth="1"/>
    <col min="6" max="6" width="7.7109375" hidden="1" customWidth="1"/>
    <col min="7" max="7" width="11.140625" bestFit="1" customWidth="1"/>
  </cols>
  <sheetData>
    <row r="1" spans="1:7" ht="19.5" thickBot="1" x14ac:dyDescent="0.35">
      <c r="A1" s="94" t="s">
        <v>77</v>
      </c>
      <c r="B1" s="96"/>
      <c r="C1" s="96"/>
      <c r="D1" s="96"/>
      <c r="E1" s="96"/>
      <c r="F1" s="96"/>
      <c r="G1" s="95"/>
    </row>
    <row r="2" spans="1:7" ht="15.75" thickBot="1" x14ac:dyDescent="0.3">
      <c r="A2" s="50" t="s">
        <v>45</v>
      </c>
      <c r="B2" s="51" t="s">
        <v>44</v>
      </c>
      <c r="C2" s="51" t="s">
        <v>40</v>
      </c>
      <c r="D2" s="51" t="s">
        <v>41</v>
      </c>
      <c r="E2" s="51" t="s">
        <v>42</v>
      </c>
      <c r="F2" s="51" t="s">
        <v>43</v>
      </c>
      <c r="G2" s="52" t="s">
        <v>43</v>
      </c>
    </row>
    <row r="3" spans="1:7" ht="15.75" thickBot="1" x14ac:dyDescent="0.3">
      <c r="A3" s="101" t="s">
        <v>71</v>
      </c>
      <c r="B3" s="102"/>
      <c r="C3" s="102"/>
      <c r="D3" s="102"/>
      <c r="E3" s="102"/>
      <c r="F3" s="102"/>
      <c r="G3" s="103"/>
    </row>
    <row r="4" spans="1:7" x14ac:dyDescent="0.25">
      <c r="A4" s="46">
        <v>1</v>
      </c>
      <c r="B4" s="47" t="s">
        <v>38</v>
      </c>
      <c r="C4" s="47" t="s">
        <v>39</v>
      </c>
      <c r="D4" s="53">
        <f>'Income Statement&amp;Balance Sheet'!E7/'Income Statement&amp;Balance Sheet'!B11</f>
        <v>16.666666666666668</v>
      </c>
      <c r="E4" s="47" t="s">
        <v>75</v>
      </c>
      <c r="F4" s="47">
        <f>IF(D4&gt;6, 1,0)</f>
        <v>1</v>
      </c>
      <c r="G4" s="49" t="str">
        <f>IF(F4&gt;0, "Adequate","Inadequate")</f>
        <v>Adequate</v>
      </c>
    </row>
    <row r="5" spans="1:7" ht="15.75" thickBot="1" x14ac:dyDescent="0.3">
      <c r="A5" s="42">
        <v>2</v>
      </c>
      <c r="B5" s="43" t="s">
        <v>46</v>
      </c>
      <c r="C5" s="43" t="s">
        <v>47</v>
      </c>
      <c r="D5" s="44">
        <f>'Income Statement&amp;Balance Sheet'!E7/'Income Statement&amp;Balance Sheet'!E25</f>
        <v>8.2191780821917804E-2</v>
      </c>
      <c r="E5" s="43" t="s">
        <v>52</v>
      </c>
      <c r="F5" s="43">
        <f>IF(D5&gt;15%, 1,0)</f>
        <v>0</v>
      </c>
      <c r="G5" s="45" t="str">
        <f>IF(F5&gt;0, "Adequate","Inadequate")</f>
        <v>Inadequate</v>
      </c>
    </row>
    <row r="6" spans="1:7" ht="15.75" thickBot="1" x14ac:dyDescent="0.3">
      <c r="A6" s="104" t="s">
        <v>72</v>
      </c>
      <c r="B6" s="105"/>
      <c r="C6" s="105"/>
      <c r="D6" s="105"/>
      <c r="E6" s="105"/>
      <c r="F6" s="105"/>
      <c r="G6" s="106"/>
    </row>
    <row r="7" spans="1:7" x14ac:dyDescent="0.25">
      <c r="A7" s="46">
        <v>3</v>
      </c>
      <c r="B7" s="47" t="s">
        <v>53</v>
      </c>
      <c r="C7" s="47" t="s">
        <v>54</v>
      </c>
      <c r="D7" s="48">
        <f>'Income Statement&amp;Balance Sheet'!G23/'Income Statement&amp;Balance Sheet'!E23</f>
        <v>0.35398230088495575</v>
      </c>
      <c r="E7" s="47" t="s">
        <v>55</v>
      </c>
      <c r="F7" s="47">
        <f>IF(D7&lt;50%, 1,0)</f>
        <v>1</v>
      </c>
      <c r="G7" s="49" t="str">
        <f>IF(F7&gt;0, "Adequate","Inadequate")</f>
        <v>Adequate</v>
      </c>
    </row>
    <row r="8" spans="1:7" x14ac:dyDescent="0.25">
      <c r="A8" s="36">
        <v>4</v>
      </c>
      <c r="B8" s="34" t="s">
        <v>76</v>
      </c>
      <c r="C8" s="34" t="s">
        <v>57</v>
      </c>
      <c r="D8" s="35">
        <f>('Income Statement&amp;Balance Sheet'!B15+'Income Statement&amp;Balance Sheet'!B16)/'Income Statement&amp;Balance Sheet'!B6</f>
        <v>0.42499999999999999</v>
      </c>
      <c r="E8" s="34" t="s">
        <v>58</v>
      </c>
      <c r="F8" s="34">
        <f>IF(D8&lt;35%, 1,0)</f>
        <v>0</v>
      </c>
      <c r="G8" s="37" t="str">
        <f>IF(F8&gt;0, "Adequate","Inadequate")</f>
        <v>Inadequate</v>
      </c>
    </row>
    <row r="9" spans="1:7" ht="15.75" thickBot="1" x14ac:dyDescent="0.3">
      <c r="A9" s="42">
        <v>5</v>
      </c>
      <c r="B9" s="43" t="s">
        <v>59</v>
      </c>
      <c r="C9" s="43" t="s">
        <v>60</v>
      </c>
      <c r="D9" s="54">
        <f>'Income Statement&amp;Balance Sheet'!B16/'Income Statement&amp;Balance Sheet'!B6</f>
        <v>0.375</v>
      </c>
      <c r="E9" s="43" t="s">
        <v>61</v>
      </c>
      <c r="F9" s="43">
        <f>IF(D9&lt;15%,1,0)</f>
        <v>0</v>
      </c>
      <c r="G9" s="45" t="str">
        <f>IF(F9&gt;0, "Adequate","Inadequate")</f>
        <v>Inadequate</v>
      </c>
    </row>
    <row r="10" spans="1:7" ht="15.75" thickBot="1" x14ac:dyDescent="0.3">
      <c r="A10" s="107" t="s">
        <v>73</v>
      </c>
      <c r="B10" s="108"/>
      <c r="C10" s="108"/>
      <c r="D10" s="108"/>
      <c r="E10" s="108"/>
      <c r="F10" s="108"/>
      <c r="G10" s="109"/>
    </row>
    <row r="11" spans="1:7" x14ac:dyDescent="0.25">
      <c r="A11" s="46">
        <v>6</v>
      </c>
      <c r="B11" s="47" t="s">
        <v>13</v>
      </c>
      <c r="C11" s="47" t="s">
        <v>65</v>
      </c>
      <c r="D11" s="55">
        <f>'Income Statement&amp;Balance Sheet'!B13/'Income Statement&amp;Balance Sheet'!B6</f>
        <v>0.35</v>
      </c>
      <c r="E11" s="47" t="s">
        <v>66</v>
      </c>
      <c r="F11" s="47">
        <f>IF(D11&gt;30%,1,0)</f>
        <v>1</v>
      </c>
      <c r="G11" s="49" t="str">
        <f>IF(F11&gt;0, "Adequate","Inadequate")</f>
        <v>Adequate</v>
      </c>
    </row>
    <row r="12" spans="1:7" x14ac:dyDescent="0.25">
      <c r="A12" s="36">
        <v>7</v>
      </c>
      <c r="B12" s="34" t="s">
        <v>62</v>
      </c>
      <c r="C12" s="34" t="s">
        <v>63</v>
      </c>
      <c r="D12" s="35">
        <f>'Income Statement&amp;Balance Sheet'!E17/'Income Statement&amp;Balance Sheet'!E25</f>
        <v>0.64383561643835618</v>
      </c>
      <c r="E12" s="34" t="s">
        <v>64</v>
      </c>
      <c r="F12" s="34">
        <f>IF(D12&gt;50%, 1,0)</f>
        <v>1</v>
      </c>
      <c r="G12" s="37" t="str">
        <f>IF(F12&gt;0, "Adequate","Inadequate")</f>
        <v>Adequate</v>
      </c>
    </row>
    <row r="13" spans="1:7" ht="15.75" thickBot="1" x14ac:dyDescent="0.3">
      <c r="A13" s="38">
        <v>8</v>
      </c>
      <c r="B13" s="39" t="s">
        <v>67</v>
      </c>
      <c r="C13" s="39" t="s">
        <v>69</v>
      </c>
      <c r="D13" s="40">
        <f>'Income Statement&amp;Balance Sheet'!B17/'Income Statement&amp;Balance Sheet'!B6</f>
        <v>2.5000000000000001E-2</v>
      </c>
      <c r="E13" s="39" t="s">
        <v>70</v>
      </c>
      <c r="F13" s="39">
        <f>IF(D13&gt;10%,1,0)</f>
        <v>0</v>
      </c>
      <c r="G13" s="41" t="str">
        <f>IF(F13&gt;0, "Adequate","Inadequate")</f>
        <v>Inadequate</v>
      </c>
    </row>
    <row r="14" spans="1:7" x14ac:dyDescent="0.25">
      <c r="A14" s="33"/>
      <c r="B14" s="33"/>
      <c r="C14" s="33"/>
      <c r="D14" s="33"/>
      <c r="E14" s="33"/>
      <c r="F14" s="33"/>
      <c r="G14" s="33"/>
    </row>
    <row r="15" spans="1:7" ht="15" customHeight="1" x14ac:dyDescent="0.25">
      <c r="A15" s="111"/>
      <c r="B15" s="111"/>
      <c r="C15" s="111"/>
      <c r="D15" s="114" t="s">
        <v>79</v>
      </c>
      <c r="E15" s="114"/>
      <c r="F15" s="114"/>
      <c r="G15" s="114"/>
    </row>
    <row r="16" spans="1:7" x14ac:dyDescent="0.25">
      <c r="A16" s="112"/>
      <c r="B16" s="112"/>
      <c r="C16" s="112"/>
      <c r="D16" s="115" t="s">
        <v>80</v>
      </c>
      <c r="E16" s="113"/>
      <c r="F16" s="113"/>
      <c r="G16" s="113"/>
    </row>
    <row r="18" spans="1:7" x14ac:dyDescent="0.25">
      <c r="A18" s="110"/>
      <c r="B18" s="110"/>
      <c r="C18" s="110"/>
      <c r="D18" s="110"/>
      <c r="E18" s="110"/>
      <c r="F18" s="110"/>
      <c r="G18" s="110"/>
    </row>
    <row r="19" spans="1:7" x14ac:dyDescent="0.25">
      <c r="A19" s="110"/>
      <c r="B19" s="110"/>
      <c r="C19" s="110"/>
      <c r="D19" s="110"/>
      <c r="E19" s="110"/>
      <c r="F19" s="110"/>
      <c r="G19" s="110"/>
    </row>
  </sheetData>
  <mergeCells count="6">
    <mergeCell ref="A1:G1"/>
    <mergeCell ref="A3:G3"/>
    <mergeCell ref="A6:G6"/>
    <mergeCell ref="A10:G10"/>
    <mergeCell ref="D15:G15"/>
    <mergeCell ref="D16:G16"/>
  </mergeCells>
  <hyperlinks>
    <hyperlink ref="D16" r:id="rId1" xr:uid="{7779B5B3-4519-4466-96E9-CF906238828D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Statement&amp;Balance Sheet</vt:lpstr>
      <vt:lpstr>Personal Financial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2018-04-02T05:40:21Z</dcterms:created>
  <dcterms:modified xsi:type="dcterms:W3CDTF">2021-01-19T09:45:58Z</dcterms:modified>
</cp:coreProperties>
</file>